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esktop\Bonnie Ridge\"/>
    </mc:Choice>
  </mc:AlternateContent>
  <xr:revisionPtr revIDLastSave="0" documentId="8_{A59DB40F-F349-45BD-BF67-AF8E1A81C4E1}" xr6:coauthVersionLast="47" xr6:coauthVersionMax="47" xr10:uidLastSave="{00000000-0000-0000-0000-000000000000}"/>
  <bookViews>
    <workbookView xWindow="-110" yWindow="-110" windowWidth="19420" windowHeight="10420" xr2:uid="{BFD4E7C3-38AC-4466-B64A-A490A4753B08}"/>
  </bookViews>
  <sheets>
    <sheet name="2021 BS Final " sheetId="1" r:id="rId1"/>
    <sheet name="2021 IS Final" sheetId="2" r:id="rId2"/>
    <sheet name="2021 GL Transactions" sheetId="3" r:id="rId3"/>
  </sheets>
  <definedNames>
    <definedName name="_xlnm.Print_Area" localSheetId="0">'2021 BS Final '!$A$3:$D$43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3" l="1"/>
  <c r="F37" i="3"/>
  <c r="N34" i="3"/>
  <c r="M34" i="3"/>
  <c r="L34" i="3"/>
  <c r="K34" i="3"/>
  <c r="J34" i="3"/>
  <c r="I34" i="3"/>
  <c r="H34" i="3"/>
  <c r="G34" i="3"/>
  <c r="F34" i="3"/>
  <c r="E34" i="3"/>
  <c r="D34" i="3"/>
  <c r="C34" i="3"/>
  <c r="O32" i="3"/>
  <c r="O31" i="3"/>
  <c r="O30" i="3"/>
  <c r="O29" i="3"/>
  <c r="O28" i="3"/>
  <c r="O27" i="3"/>
  <c r="O26" i="3"/>
  <c r="O25" i="3"/>
  <c r="O22" i="3"/>
  <c r="O34" i="3" s="1"/>
  <c r="N18" i="3"/>
  <c r="M18" i="3"/>
  <c r="M37" i="3" s="1"/>
  <c r="L18" i="3"/>
  <c r="L37" i="3" s="1"/>
  <c r="K18" i="3"/>
  <c r="K37" i="3" s="1"/>
  <c r="J18" i="3"/>
  <c r="J37" i="3" s="1"/>
  <c r="I18" i="3"/>
  <c r="I37" i="3" s="1"/>
  <c r="F18" i="3"/>
  <c r="D18" i="3"/>
  <c r="D37" i="3" s="1"/>
  <c r="C18" i="3"/>
  <c r="C37" i="3" s="1"/>
  <c r="E17" i="3"/>
  <c r="O17" i="3" s="1"/>
  <c r="O16" i="3"/>
  <c r="O15" i="3"/>
  <c r="H15" i="3"/>
  <c r="G15" i="3"/>
  <c r="O14" i="3"/>
  <c r="H13" i="3"/>
  <c r="O13" i="3" s="1"/>
  <c r="O12" i="3"/>
  <c r="G12" i="3"/>
  <c r="O11" i="3"/>
  <c r="G11" i="3"/>
  <c r="H10" i="3"/>
  <c r="H18" i="3" s="1"/>
  <c r="H37" i="3" s="1"/>
  <c r="G10" i="3"/>
  <c r="G18" i="3" s="1"/>
  <c r="G37" i="3" s="1"/>
  <c r="O9" i="3"/>
  <c r="O10" i="3" l="1"/>
  <c r="O18" i="3" s="1"/>
  <c r="O37" i="3" s="1"/>
  <c r="E18" i="3"/>
  <c r="E37" i="3" s="1"/>
  <c r="B36" i="2" l="1"/>
  <c r="B16" i="2"/>
  <c r="B38" i="2" s="1"/>
  <c r="B10" i="2"/>
  <c r="B42" i="1"/>
  <c r="B40" i="1"/>
  <c r="C38" i="1"/>
  <c r="E37" i="1"/>
  <c r="D32" i="1"/>
  <c r="C32" i="1"/>
  <c r="B32" i="1"/>
  <c r="D30" i="1"/>
  <c r="C24" i="1"/>
  <c r="B24" i="1"/>
  <c r="D23" i="1"/>
  <c r="C22" i="1"/>
  <c r="D21" i="1"/>
  <c r="D24" i="1" s="1"/>
  <c r="G20" i="1"/>
  <c r="F20" i="1"/>
  <c r="E19" i="1"/>
  <c r="E18" i="1"/>
  <c r="C18" i="1"/>
  <c r="C26" i="1" s="1"/>
  <c r="B18" i="1"/>
  <c r="B26" i="1" s="1"/>
  <c r="D17" i="1"/>
  <c r="D16" i="1"/>
  <c r="D15" i="1"/>
  <c r="D14" i="1"/>
  <c r="F18" i="1" l="1"/>
  <c r="D18" i="1"/>
  <c r="D26" i="1" s="1"/>
  <c r="D37" i="1" s="1"/>
  <c r="D40" i="1" l="1"/>
  <c r="D42" i="1" s="1"/>
  <c r="C37" i="1"/>
  <c r="C40" i="1" s="1"/>
  <c r="C42" i="1" s="1"/>
</calcChain>
</file>

<file path=xl/sharedStrings.xml><?xml version="1.0" encoding="utf-8"?>
<sst xmlns="http://schemas.openxmlformats.org/spreadsheetml/2006/main" count="98" uniqueCount="88">
  <si>
    <t>Bonnie Ridge Foundation - Homeowners Association</t>
  </si>
  <si>
    <t>Balance Sheet</t>
  </si>
  <si>
    <t>As of December 31, 2021</t>
  </si>
  <si>
    <t>Balance as of</t>
  </si>
  <si>
    <t>Jan - Dec 2021</t>
  </si>
  <si>
    <t xml:space="preserve"> Balance as of</t>
  </si>
  <si>
    <t>Transactions</t>
  </si>
  <si>
    <t>ASSETS</t>
  </si>
  <si>
    <t>Cash</t>
  </si>
  <si>
    <t xml:space="preserve">    Operating Bank Account - BR HOA</t>
  </si>
  <si>
    <t xml:space="preserve">                Total Receipts</t>
  </si>
  <si>
    <t xml:space="preserve">                Total Prepaid Assessment</t>
  </si>
  <si>
    <t xml:space="preserve">                Total Disbursements</t>
  </si>
  <si>
    <t xml:space="preserve">    Total Cash</t>
  </si>
  <si>
    <t>IREA exp $21.82</t>
  </si>
  <si>
    <t>Receivables</t>
  </si>
  <si>
    <t xml:space="preserve">    Regular Assessment Receivable</t>
  </si>
  <si>
    <t xml:space="preserve">    Regular Assessment Late Fee Receivable</t>
  </si>
  <si>
    <t xml:space="preserve">    Special Assessment Receivable</t>
  </si>
  <si>
    <t xml:space="preserve">    Total Receivables</t>
  </si>
  <si>
    <t>Total Assets</t>
  </si>
  <si>
    <t>LIABILITIES</t>
  </si>
  <si>
    <t>Accounts Payable</t>
  </si>
  <si>
    <t>Total Liabilities</t>
  </si>
  <si>
    <t>EQUITY</t>
  </si>
  <si>
    <t xml:space="preserve"> </t>
  </si>
  <si>
    <t>Current Earnings:</t>
  </si>
  <si>
    <t xml:space="preserve">   Retained Earnings</t>
  </si>
  <si>
    <t xml:space="preserve">   Current Year Earnings/Loss</t>
  </si>
  <si>
    <t>Total Equity</t>
  </si>
  <si>
    <t>Total Liabilities and Equity</t>
  </si>
  <si>
    <t>Profit &amp; Loss Statement</t>
  </si>
  <si>
    <t>As Of December 31, 2021</t>
  </si>
  <si>
    <t>Current Year</t>
  </si>
  <si>
    <t>INCOME</t>
  </si>
  <si>
    <t>Regular Assessments-2021</t>
  </si>
  <si>
    <t>Regular Assessment - 2018-2020</t>
  </si>
  <si>
    <t>Special Assessments - 2012</t>
  </si>
  <si>
    <t>Late Fees</t>
  </si>
  <si>
    <t>Other Revenues</t>
  </si>
  <si>
    <t xml:space="preserve">   Status Letter &amp; Transfer Fees-Sale of Properties</t>
  </si>
  <si>
    <t xml:space="preserve">   IREA Refund</t>
  </si>
  <si>
    <t xml:space="preserve">    Total Income</t>
  </si>
  <si>
    <t>EXPENDITURES:</t>
  </si>
  <si>
    <t>Utilities:</t>
  </si>
  <si>
    <t xml:space="preserve">    Electric</t>
  </si>
  <si>
    <t>Ground Maintenance</t>
  </si>
  <si>
    <t xml:space="preserve">     Maintenance, Mowing, Repairs</t>
  </si>
  <si>
    <t>Administration/Overhead:</t>
  </si>
  <si>
    <t xml:space="preserve">  Office Supplies</t>
  </si>
  <si>
    <t xml:space="preserve">  Postage, PO Box Rental</t>
  </si>
  <si>
    <t xml:space="preserve">  Director's Insurance</t>
  </si>
  <si>
    <t xml:space="preserve">  Web Site Fee</t>
  </si>
  <si>
    <t xml:space="preserve">  Facility Rental - Annual HOA Meeting</t>
  </si>
  <si>
    <t xml:space="preserve">  Other Administration</t>
  </si>
  <si>
    <t xml:space="preserve">        Fence Repairs</t>
  </si>
  <si>
    <t xml:space="preserve">        Refund of Late Fee</t>
  </si>
  <si>
    <t xml:space="preserve">    Total Expenditures</t>
  </si>
  <si>
    <t>PROFIT/LOSS</t>
  </si>
  <si>
    <t xml:space="preserve">General Ledger Transactions  </t>
  </si>
  <si>
    <t>Total</t>
  </si>
  <si>
    <t>INCOME:</t>
  </si>
  <si>
    <t>Regular Assessments - Prepaid</t>
  </si>
  <si>
    <t>Regular Assessments</t>
  </si>
  <si>
    <t>2012-2018</t>
  </si>
  <si>
    <t>Special Assessments</t>
  </si>
  <si>
    <t>Other Revenues (Status/Transfer Fee)</t>
  </si>
  <si>
    <t xml:space="preserve">     IREA Refund</t>
  </si>
  <si>
    <t>TOTAL INCOME</t>
  </si>
  <si>
    <t>EXPENDITURES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</si>
  <si>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</si>
  <si>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Utitities</t>
  </si>
  <si>
    <t xml:space="preserve">    Electric </t>
  </si>
  <si>
    <t>IREA - Street Lighting</t>
  </si>
  <si>
    <t xml:space="preserve">    </t>
  </si>
  <si>
    <t>Office Supplies</t>
  </si>
  <si>
    <t>Postage, PO Box Rental</t>
  </si>
  <si>
    <t>Annual P O Box Rental</t>
  </si>
  <si>
    <t>Director's Insurance</t>
  </si>
  <si>
    <t xml:space="preserve">Annual Renewal </t>
  </si>
  <si>
    <t>Web Site Fee</t>
  </si>
  <si>
    <t>2020 Fees</t>
  </si>
  <si>
    <t>Facility Rental - HOA Annual Meeting</t>
  </si>
  <si>
    <t>Other Administration</t>
  </si>
  <si>
    <t xml:space="preserve">    Fence Repairs</t>
  </si>
  <si>
    <t xml:space="preserve">    Refund Late Fee</t>
  </si>
  <si>
    <t>TOTAL EXPENDITURES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</si>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</sst>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44" fontId="0" fillId="0" borderId="1" xfId="0" applyNumberFormat="1" applyBorder="1"/>
    <xf numFmtId="43" fontId="0" fillId="0" borderId="1" xfId="0" applyNumberFormat="1" applyBorder="1"/>
    <xf numFmtId="44" fontId="3" fillId="0" borderId="0" xfId="0" applyNumberFormat="1" applyFont="1"/>
    <xf numFmtId="43" fontId="0" fillId="0" borderId="0" xfId="0" applyNumberFormat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44" fontId="3" fillId="0" borderId="1" xfId="0" applyNumberFormat="1" applyFont="1" applyBorder="1"/>
    <xf numFmtId="17" fontId="3" fillId="0" borderId="1" xfId="0" applyNumberFormat="1" applyFont="1" applyBorder="1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/>
    <xf numFmtId="44" fontId="0" fillId="0" borderId="1" xfId="0" applyNumberFormat="1" applyBorder="1" applyAlignment="1">
      <alignment horizontal="center"/>
    </xf>
    <xf numFmtId="0" fontId="7" fillId="0" borderId="0" xfId="0" applyFont="1"/>
    <xf numFmtId="2" fontId="0" fillId="0" borderId="0" xfId="0" applyNumberFormat="1"/>
    <xf numFmtId="44" fontId="0" fillId="0" borderId="0" xfId="0" quotePrefix="1" applyNumberFormat="1"/>
    <xf numFmtId="2" fontId="1" fillId="0" borderId="0" xfId="0" applyNumberFormat="1" applyFont="1"/>
    <xf numFmtId="0" fontId="6" fillId="0" borderId="0" xfId="0" applyFont="1" applyAlignment="1">
      <alignment horizontal="left" vertical="top"/>
    </xf>
    <xf numFmtId="0" fontId="0" fillId="0" borderId="1" xfId="0" applyBorder="1"/>
    <xf numFmtId="0" fontId="6" fillId="0" borderId="0" xfId="0" quotePrefix="1" applyFont="1"/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FEEB-45F6-49E9-9971-6C37B6679275}">
  <dimension ref="A2:G45"/>
  <sheetViews>
    <sheetView tabSelected="1" topLeftCell="A3" workbookViewId="0">
      <selection activeCell="A18" sqref="A18"/>
    </sheetView>
  </sheetViews>
  <sheetFormatPr defaultRowHeight="12.5" x14ac:dyDescent="0.25"/>
  <cols>
    <col min="1" max="1" width="42.08984375" customWidth="1"/>
    <col min="2" max="2" width="15.453125" customWidth="1"/>
    <col min="3" max="3" width="17.453125" customWidth="1"/>
    <col min="4" max="4" width="19.36328125" customWidth="1"/>
    <col min="5" max="5" width="14.08984375" hidden="1" customWidth="1"/>
    <col min="6" max="6" width="12.90625" hidden="1" customWidth="1"/>
    <col min="7" max="9" width="0" hidden="1" customWidth="1"/>
  </cols>
  <sheetData>
    <row r="2" spans="1:4" ht="15.5" x14ac:dyDescent="0.35">
      <c r="A2" s="30" t="s">
        <v>0</v>
      </c>
      <c r="B2" s="30"/>
      <c r="C2" s="30"/>
      <c r="D2" s="30"/>
    </row>
    <row r="3" spans="1:4" ht="15.5" x14ac:dyDescent="0.35">
      <c r="A3" s="30" t="s">
        <v>1</v>
      </c>
      <c r="B3" s="30"/>
      <c r="C3" s="30"/>
      <c r="D3" s="30"/>
    </row>
    <row r="4" spans="1:4" ht="15.5" x14ac:dyDescent="0.35">
      <c r="A4" s="30" t="s">
        <v>2</v>
      </c>
      <c r="B4" s="30"/>
      <c r="C4" s="30"/>
      <c r="D4" s="30"/>
    </row>
    <row r="8" spans="1:4" ht="13" x14ac:dyDescent="0.3">
      <c r="B8" s="1" t="s">
        <v>3</v>
      </c>
      <c r="C8" s="1" t="s">
        <v>4</v>
      </c>
      <c r="D8" s="1" t="s">
        <v>5</v>
      </c>
    </row>
    <row r="9" spans="1:4" ht="13" x14ac:dyDescent="0.3">
      <c r="B9" s="2">
        <v>44196</v>
      </c>
      <c r="C9" s="3" t="s">
        <v>6</v>
      </c>
      <c r="D9" s="2">
        <v>44561</v>
      </c>
    </row>
    <row r="11" spans="1:4" ht="13" x14ac:dyDescent="0.3">
      <c r="A11" s="4" t="s">
        <v>7</v>
      </c>
    </row>
    <row r="13" spans="1:4" ht="13" x14ac:dyDescent="0.3">
      <c r="A13" s="5" t="s">
        <v>8</v>
      </c>
    </row>
    <row r="14" spans="1:4" x14ac:dyDescent="0.25">
      <c r="A14" t="s">
        <v>9</v>
      </c>
      <c r="B14" s="6">
        <v>12320.03</v>
      </c>
      <c r="C14" s="6"/>
      <c r="D14" s="6">
        <f>SUM(B14+C14)</f>
        <v>12320.03</v>
      </c>
    </row>
    <row r="15" spans="1:4" x14ac:dyDescent="0.25">
      <c r="A15" t="s">
        <v>10</v>
      </c>
      <c r="B15" s="6"/>
      <c r="C15" s="6">
        <v>9027.18</v>
      </c>
      <c r="D15" s="6">
        <f>SUM(B15+C15)</f>
        <v>9027.18</v>
      </c>
    </row>
    <row r="16" spans="1:4" x14ac:dyDescent="0.25">
      <c r="A16" t="s">
        <v>11</v>
      </c>
      <c r="B16" s="6"/>
      <c r="C16" s="6">
        <v>450</v>
      </c>
      <c r="D16" s="6">
        <f>SUM(B16+C16)</f>
        <v>450</v>
      </c>
    </row>
    <row r="17" spans="1:7" x14ac:dyDescent="0.25">
      <c r="A17" t="s">
        <v>12</v>
      </c>
      <c r="B17" s="7"/>
      <c r="C17" s="8">
        <v>-4764.18</v>
      </c>
      <c r="D17" s="8">
        <f>SUM(B17+C17)</f>
        <v>-4764.18</v>
      </c>
    </row>
    <row r="18" spans="1:7" ht="13" x14ac:dyDescent="0.3">
      <c r="A18" s="5" t="s">
        <v>13</v>
      </c>
      <c r="B18" s="9">
        <f>SUM(B14:B17)</f>
        <v>12320.03</v>
      </c>
      <c r="C18" s="9">
        <f>SUM(C14:C17)</f>
        <v>4713</v>
      </c>
      <c r="D18" s="9">
        <f>SUM(B18+C18)</f>
        <v>17033.03</v>
      </c>
      <c r="E18" s="6">
        <f>10355.66+275-280.53</f>
        <v>10350.129999999999</v>
      </c>
      <c r="F18" s="6">
        <f>E18-D18</f>
        <v>-6682.9</v>
      </c>
      <c r="G18" t="s">
        <v>14</v>
      </c>
    </row>
    <row r="19" spans="1:7" x14ac:dyDescent="0.25">
      <c r="B19" s="6"/>
      <c r="C19" s="10"/>
      <c r="D19" s="10"/>
      <c r="E19" s="6">
        <f>14578.3-14094.02</f>
        <v>484.27999999999884</v>
      </c>
    </row>
    <row r="20" spans="1:7" ht="13" x14ac:dyDescent="0.3">
      <c r="A20" s="5" t="s">
        <v>15</v>
      </c>
      <c r="B20" s="6"/>
      <c r="C20" s="10"/>
      <c r="D20" s="10"/>
      <c r="E20" s="6"/>
      <c r="F20">
        <f>302.35+203.75</f>
        <v>506.1</v>
      </c>
      <c r="G20">
        <f>506.1-484.28</f>
        <v>21.82000000000005</v>
      </c>
    </row>
    <row r="21" spans="1:7" x14ac:dyDescent="0.25">
      <c r="A21" s="11" t="s">
        <v>16</v>
      </c>
      <c r="B21" s="6">
        <v>7390</v>
      </c>
      <c r="C21" s="10">
        <v>-2648</v>
      </c>
      <c r="D21" s="6">
        <f>B21+C21</f>
        <v>4742</v>
      </c>
    </row>
    <row r="22" spans="1:7" x14ac:dyDescent="0.25">
      <c r="A22" s="11" t="s">
        <v>17</v>
      </c>
      <c r="B22" s="6">
        <v>126</v>
      </c>
      <c r="C22" s="10">
        <f>D22-B22</f>
        <v>0</v>
      </c>
      <c r="D22" s="6">
        <v>126</v>
      </c>
    </row>
    <row r="23" spans="1:7" x14ac:dyDescent="0.25">
      <c r="A23" t="s">
        <v>18</v>
      </c>
      <c r="B23" s="7">
        <v>150</v>
      </c>
      <c r="C23" s="8">
        <v>-75</v>
      </c>
      <c r="D23" s="7">
        <f>SUM(B23:C23)</f>
        <v>75</v>
      </c>
    </row>
    <row r="24" spans="1:7" ht="13" x14ac:dyDescent="0.3">
      <c r="A24" s="5" t="s">
        <v>19</v>
      </c>
      <c r="B24" s="6">
        <f>SUM(B21:B23)</f>
        <v>7666</v>
      </c>
      <c r="C24" s="6">
        <f>SUM(C21:C23)</f>
        <v>-2723</v>
      </c>
      <c r="D24" s="6">
        <f>SUM(D21:D23)</f>
        <v>4943</v>
      </c>
    </row>
    <row r="25" spans="1:7" ht="13" x14ac:dyDescent="0.3">
      <c r="A25" s="5"/>
      <c r="B25" s="7"/>
      <c r="C25" s="8"/>
      <c r="D25" s="8"/>
    </row>
    <row r="26" spans="1:7" ht="13" x14ac:dyDescent="0.3">
      <c r="A26" s="5" t="s">
        <v>20</v>
      </c>
      <c r="B26" s="9">
        <f>SUM(B18+B24)</f>
        <v>19986.03</v>
      </c>
      <c r="C26" s="9">
        <f>SUM(C18+C24)</f>
        <v>1990</v>
      </c>
      <c r="D26" s="9">
        <f>SUM(D18+D24)</f>
        <v>21976.03</v>
      </c>
    </row>
    <row r="27" spans="1:7" x14ac:dyDescent="0.25">
      <c r="B27" s="6"/>
      <c r="C27" s="10"/>
      <c r="D27" s="10"/>
    </row>
    <row r="28" spans="1:7" ht="13" x14ac:dyDescent="0.3">
      <c r="A28" s="4" t="s">
        <v>21</v>
      </c>
      <c r="B28" s="6"/>
      <c r="C28" s="10"/>
      <c r="D28" s="10"/>
    </row>
    <row r="29" spans="1:7" x14ac:dyDescent="0.25">
      <c r="B29" s="6"/>
      <c r="C29" s="10"/>
      <c r="D29" s="10"/>
    </row>
    <row r="30" spans="1:7" ht="13" x14ac:dyDescent="0.3">
      <c r="A30" s="5" t="s">
        <v>22</v>
      </c>
      <c r="B30" s="6">
        <v>0</v>
      </c>
      <c r="C30" s="6">
        <v>0</v>
      </c>
      <c r="D30" s="6">
        <f>SUM(B30:C30)</f>
        <v>0</v>
      </c>
    </row>
    <row r="31" spans="1:7" x14ac:dyDescent="0.25">
      <c r="B31" s="7"/>
      <c r="C31" s="8"/>
      <c r="D31" s="7"/>
    </row>
    <row r="32" spans="1:7" ht="13" x14ac:dyDescent="0.3">
      <c r="A32" s="5" t="s">
        <v>23</v>
      </c>
      <c r="B32" s="9">
        <f>SUM(B30:B30)</f>
        <v>0</v>
      </c>
      <c r="C32" s="9">
        <f>SUM(C30:C30)</f>
        <v>0</v>
      </c>
      <c r="D32" s="9">
        <f>SUM(D30:D30)</f>
        <v>0</v>
      </c>
      <c r="F32" s="6"/>
    </row>
    <row r="33" spans="1:6" x14ac:dyDescent="0.25">
      <c r="B33" s="6"/>
      <c r="C33" s="10"/>
      <c r="D33" s="6"/>
    </row>
    <row r="34" spans="1:6" ht="13" x14ac:dyDescent="0.3">
      <c r="A34" s="4" t="s">
        <v>24</v>
      </c>
      <c r="B34" s="6"/>
      <c r="C34" s="10"/>
      <c r="D34" s="6"/>
    </row>
    <row r="35" spans="1:6" ht="13" x14ac:dyDescent="0.3">
      <c r="A35" s="5"/>
      <c r="B35" s="6"/>
      <c r="C35" s="10"/>
      <c r="D35" s="6" t="s">
        <v>25</v>
      </c>
    </row>
    <row r="36" spans="1:6" ht="13" x14ac:dyDescent="0.3">
      <c r="A36" s="5" t="s">
        <v>26</v>
      </c>
      <c r="B36" s="6"/>
      <c r="C36" s="10"/>
      <c r="D36" s="6"/>
    </row>
    <row r="37" spans="1:6" x14ac:dyDescent="0.25">
      <c r="A37" t="s">
        <v>27</v>
      </c>
      <c r="B37" s="6">
        <v>19315.969999999998</v>
      </c>
      <c r="C37" s="10">
        <f>D37-B37</f>
        <v>-1602.9399999999987</v>
      </c>
      <c r="D37" s="6">
        <f>D26-D38</f>
        <v>17713.03</v>
      </c>
      <c r="E37" s="6">
        <f>19534.02-3743.89</f>
        <v>15790.130000000001</v>
      </c>
    </row>
    <row r="38" spans="1:6" x14ac:dyDescent="0.25">
      <c r="A38" t="s">
        <v>28</v>
      </c>
      <c r="B38" s="6">
        <v>670.06</v>
      </c>
      <c r="C38" s="10">
        <f>D38-B38</f>
        <v>3592.94</v>
      </c>
      <c r="D38" s="6">
        <v>4263</v>
      </c>
    </row>
    <row r="39" spans="1:6" x14ac:dyDescent="0.25">
      <c r="B39" s="7"/>
      <c r="C39" s="8"/>
      <c r="D39" s="8"/>
    </row>
    <row r="40" spans="1:6" ht="13" x14ac:dyDescent="0.3">
      <c r="A40" s="5" t="s">
        <v>29</v>
      </c>
      <c r="B40" s="9">
        <f>SUM(B35:B39)</f>
        <v>19986.03</v>
      </c>
      <c r="C40" s="9">
        <f>SUM(C35:C39)</f>
        <v>1990.0000000000014</v>
      </c>
      <c r="D40" s="9">
        <f>SUM(D35:D39)</f>
        <v>21976.03</v>
      </c>
    </row>
    <row r="41" spans="1:6" ht="13" x14ac:dyDescent="0.3">
      <c r="B41" s="12"/>
      <c r="C41" s="12"/>
      <c r="D41" s="12"/>
    </row>
    <row r="42" spans="1:6" ht="13" x14ac:dyDescent="0.3">
      <c r="A42" s="5" t="s">
        <v>30</v>
      </c>
      <c r="B42" s="9">
        <f>SUM(B32+B40)</f>
        <v>19986.03</v>
      </c>
      <c r="C42" s="9">
        <f>SUM(C32+C40)</f>
        <v>1990.0000000000014</v>
      </c>
      <c r="D42" s="9">
        <f>SUM(D32+D40)</f>
        <v>21976.03</v>
      </c>
      <c r="F42" s="6"/>
    </row>
    <row r="45" spans="1:6" x14ac:dyDescent="0.25">
      <c r="D45" s="6"/>
    </row>
  </sheetData>
  <mergeCells count="3">
    <mergeCell ref="A2:D2"/>
    <mergeCell ref="A3:D3"/>
    <mergeCell ref="A4:D4"/>
  </mergeCells>
  <pageMargins left="0.25" right="0.2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7700-9D41-4776-A81D-B83681D7F55A}">
  <dimension ref="A1:B38"/>
  <sheetViews>
    <sheetView topLeftCell="A21" workbookViewId="0">
      <selection activeCell="E14" sqref="E14"/>
    </sheetView>
  </sheetViews>
  <sheetFormatPr defaultRowHeight="12.5" x14ac:dyDescent="0.25"/>
  <cols>
    <col min="1" max="1" width="51.26953125" customWidth="1"/>
    <col min="2" max="2" width="22.26953125" customWidth="1"/>
  </cols>
  <sheetData>
    <row r="1" spans="1:2" ht="15.5" x14ac:dyDescent="0.35">
      <c r="A1" s="30" t="s">
        <v>0</v>
      </c>
      <c r="B1" s="30"/>
    </row>
    <row r="2" spans="1:2" ht="15.5" x14ac:dyDescent="0.35">
      <c r="A2" s="30" t="s">
        <v>31</v>
      </c>
      <c r="B2" s="30"/>
    </row>
    <row r="3" spans="1:2" ht="15.5" x14ac:dyDescent="0.35">
      <c r="A3" s="31" t="s">
        <v>32</v>
      </c>
      <c r="B3" s="30"/>
    </row>
    <row r="5" spans="1:2" ht="13" x14ac:dyDescent="0.3">
      <c r="B5" s="4" t="s">
        <v>33</v>
      </c>
    </row>
    <row r="6" spans="1:2" ht="13" x14ac:dyDescent="0.3">
      <c r="B6" s="4" t="s">
        <v>6</v>
      </c>
    </row>
    <row r="7" spans="1:2" ht="13" x14ac:dyDescent="0.3">
      <c r="A7" s="13" t="s">
        <v>34</v>
      </c>
    </row>
    <row r="9" spans="1:2" x14ac:dyDescent="0.25">
      <c r="A9" t="s">
        <v>35</v>
      </c>
      <c r="B9" s="6">
        <v>4950</v>
      </c>
    </row>
    <row r="10" spans="1:2" x14ac:dyDescent="0.25">
      <c r="A10" t="s">
        <v>36</v>
      </c>
      <c r="B10" s="6">
        <f>1350+1050+974</f>
        <v>3374</v>
      </c>
    </row>
    <row r="11" spans="1:2" x14ac:dyDescent="0.25">
      <c r="A11" t="s">
        <v>37</v>
      </c>
      <c r="B11" s="10">
        <v>75</v>
      </c>
    </row>
    <row r="12" spans="1:2" x14ac:dyDescent="0.25">
      <c r="A12" t="s">
        <v>38</v>
      </c>
      <c r="B12" s="10">
        <v>267</v>
      </c>
    </row>
    <row r="13" spans="1:2" x14ac:dyDescent="0.25">
      <c r="A13" t="s">
        <v>39</v>
      </c>
      <c r="B13" s="10"/>
    </row>
    <row r="14" spans="1:2" x14ac:dyDescent="0.25">
      <c r="A14" t="s">
        <v>40</v>
      </c>
      <c r="B14" s="10">
        <v>220</v>
      </c>
    </row>
    <row r="15" spans="1:2" x14ac:dyDescent="0.25">
      <c r="A15" t="s">
        <v>41</v>
      </c>
      <c r="B15" s="8">
        <v>141.18</v>
      </c>
    </row>
    <row r="16" spans="1:2" ht="13" x14ac:dyDescent="0.3">
      <c r="A16" s="5" t="s">
        <v>42</v>
      </c>
      <c r="B16" s="9">
        <f>SUM(B9:B15)</f>
        <v>9027.18</v>
      </c>
    </row>
    <row r="17" spans="1:2" x14ac:dyDescent="0.25">
      <c r="B17" s="6"/>
    </row>
    <row r="18" spans="1:2" x14ac:dyDescent="0.25">
      <c r="B18" s="6"/>
    </row>
    <row r="19" spans="1:2" ht="13" x14ac:dyDescent="0.3">
      <c r="A19" s="13" t="s">
        <v>43</v>
      </c>
      <c r="B19" s="6"/>
    </row>
    <row r="20" spans="1:2" x14ac:dyDescent="0.25">
      <c r="B20" s="6"/>
    </row>
    <row r="21" spans="1:2" ht="13" x14ac:dyDescent="0.3">
      <c r="A21" s="5" t="s">
        <v>44</v>
      </c>
      <c r="B21" s="6"/>
    </row>
    <row r="22" spans="1:2" x14ac:dyDescent="0.25">
      <c r="A22" t="s">
        <v>45</v>
      </c>
      <c r="B22" s="6">
        <v>3390.02</v>
      </c>
    </row>
    <row r="23" spans="1:2" x14ac:dyDescent="0.25">
      <c r="B23" s="6"/>
    </row>
    <row r="24" spans="1:2" ht="13" x14ac:dyDescent="0.3">
      <c r="A24" s="5" t="s">
        <v>46</v>
      </c>
      <c r="B24" s="6"/>
    </row>
    <row r="25" spans="1:2" x14ac:dyDescent="0.25">
      <c r="A25" t="s">
        <v>47</v>
      </c>
      <c r="B25" s="10">
        <v>0</v>
      </c>
    </row>
    <row r="26" spans="1:2" x14ac:dyDescent="0.25">
      <c r="B26" s="10"/>
    </row>
    <row r="27" spans="1:2" ht="13" x14ac:dyDescent="0.3">
      <c r="A27" s="5" t="s">
        <v>48</v>
      </c>
      <c r="B27" s="10"/>
    </row>
    <row r="28" spans="1:2" x14ac:dyDescent="0.25">
      <c r="A28" t="s">
        <v>49</v>
      </c>
      <c r="B28" s="10"/>
    </row>
    <row r="29" spans="1:2" x14ac:dyDescent="0.25">
      <c r="A29" t="s">
        <v>50</v>
      </c>
      <c r="B29" s="10">
        <v>166</v>
      </c>
    </row>
    <row r="30" spans="1:2" x14ac:dyDescent="0.25">
      <c r="A30" t="s">
        <v>51</v>
      </c>
      <c r="B30" s="10">
        <v>1032</v>
      </c>
    </row>
    <row r="31" spans="1:2" x14ac:dyDescent="0.25">
      <c r="A31" t="s">
        <v>52</v>
      </c>
      <c r="B31" s="10">
        <v>107.88</v>
      </c>
    </row>
    <row r="32" spans="1:2" x14ac:dyDescent="0.25">
      <c r="A32" s="11" t="s">
        <v>53</v>
      </c>
      <c r="B32" s="10"/>
    </row>
    <row r="33" spans="1:2" x14ac:dyDescent="0.25">
      <c r="A33" t="s">
        <v>54</v>
      </c>
      <c r="B33" s="10"/>
    </row>
    <row r="34" spans="1:2" x14ac:dyDescent="0.25">
      <c r="A34" t="s">
        <v>55</v>
      </c>
      <c r="B34" s="10">
        <v>50.28</v>
      </c>
    </row>
    <row r="35" spans="1:2" x14ac:dyDescent="0.25">
      <c r="A35" t="s">
        <v>56</v>
      </c>
      <c r="B35" s="7">
        <v>18</v>
      </c>
    </row>
    <row r="36" spans="1:2" ht="13" x14ac:dyDescent="0.3">
      <c r="A36" s="5" t="s">
        <v>57</v>
      </c>
      <c r="B36" s="9">
        <f>SUM(B22:B35)</f>
        <v>4764.18</v>
      </c>
    </row>
    <row r="37" spans="1:2" ht="13" x14ac:dyDescent="0.3">
      <c r="B37" s="14"/>
    </row>
    <row r="38" spans="1:2" ht="13" x14ac:dyDescent="0.3">
      <c r="A38" s="5" t="s">
        <v>58</v>
      </c>
      <c r="B38" s="9">
        <f>B16-B36</f>
        <v>4263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9F56-9866-4DAD-816D-277154C5B290}">
  <dimension ref="A1:O37"/>
  <sheetViews>
    <sheetView workbookViewId="0">
      <selection activeCell="C10" sqref="C10"/>
    </sheetView>
  </sheetViews>
  <sheetFormatPr defaultRowHeight="12.5" x14ac:dyDescent="0.25"/>
  <cols>
    <col min="1" max="1" width="34.1796875" bestFit="1" customWidth="1"/>
    <col min="2" max="15" width="14" customWidth="1"/>
  </cols>
  <sheetData>
    <row r="1" spans="1:15" ht="14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ht="13" x14ac:dyDescent="0.3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3" x14ac:dyDescent="0.3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" x14ac:dyDescent="0.3">
      <c r="A7" s="5"/>
      <c r="B7" s="5"/>
      <c r="C7" s="15">
        <v>44227</v>
      </c>
      <c r="D7" s="15">
        <v>44228</v>
      </c>
      <c r="E7" s="15">
        <v>44256</v>
      </c>
      <c r="F7" s="15">
        <v>44287</v>
      </c>
      <c r="G7" s="15">
        <v>44317</v>
      </c>
      <c r="H7" s="15">
        <v>44348</v>
      </c>
      <c r="I7" s="15">
        <v>44378</v>
      </c>
      <c r="J7" s="15">
        <v>44409</v>
      </c>
      <c r="K7" s="15">
        <v>44440</v>
      </c>
      <c r="L7" s="15">
        <v>44470</v>
      </c>
      <c r="M7" s="15">
        <v>44501</v>
      </c>
      <c r="N7" s="15">
        <v>44531</v>
      </c>
      <c r="O7" s="3" t="s">
        <v>60</v>
      </c>
    </row>
    <row r="8" spans="1:15" ht="13" x14ac:dyDescent="0.3">
      <c r="A8" s="5" t="s">
        <v>61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</row>
    <row r="9" spans="1:15" ht="13" x14ac:dyDescent="0.3">
      <c r="A9" s="5" t="s">
        <v>62</v>
      </c>
      <c r="B9" s="29" t="s">
        <v>87</v>
      </c>
      <c r="C9" s="16"/>
      <c r="D9" s="16"/>
      <c r="E9" s="16"/>
      <c r="F9" s="16"/>
      <c r="G9" s="6">
        <v>450</v>
      </c>
      <c r="H9" s="16"/>
      <c r="I9" s="16"/>
      <c r="J9" s="16"/>
      <c r="K9" s="16"/>
      <c r="L9" s="16"/>
      <c r="M9" s="16"/>
      <c r="N9" s="16"/>
      <c r="O9" s="18">
        <f>SUM(C9:N9)</f>
        <v>450</v>
      </c>
    </row>
    <row r="10" spans="1:15" ht="13" x14ac:dyDescent="0.3">
      <c r="A10" s="5" t="s">
        <v>63</v>
      </c>
      <c r="B10" s="19">
        <v>2021</v>
      </c>
      <c r="C10" s="6"/>
      <c r="D10" s="6"/>
      <c r="E10" s="6"/>
      <c r="F10" s="6"/>
      <c r="G10" s="6">
        <f>2850+600+150</f>
        <v>3600</v>
      </c>
      <c r="H10" s="6">
        <f>150+150+150+150+300</f>
        <v>900</v>
      </c>
      <c r="I10" s="6">
        <v>150</v>
      </c>
      <c r="J10" s="6">
        <v>150</v>
      </c>
      <c r="K10" s="6"/>
      <c r="L10" s="6"/>
      <c r="M10" s="6">
        <v>150</v>
      </c>
      <c r="N10" s="6"/>
      <c r="O10" s="18">
        <f>SUM(C10:N10)</f>
        <v>4950</v>
      </c>
    </row>
    <row r="11" spans="1:15" ht="13" x14ac:dyDescent="0.3">
      <c r="A11" s="5" t="s">
        <v>63</v>
      </c>
      <c r="B11" s="19">
        <v>2020</v>
      </c>
      <c r="C11" s="6"/>
      <c r="D11" s="6"/>
      <c r="E11" s="6"/>
      <c r="F11" s="6"/>
      <c r="G11" s="6">
        <f>900+150</f>
        <v>1050</v>
      </c>
      <c r="H11" s="6">
        <v>150</v>
      </c>
      <c r="I11" s="6"/>
      <c r="J11" s="6">
        <v>150</v>
      </c>
      <c r="K11" s="6"/>
      <c r="L11" s="6"/>
      <c r="M11" s="6"/>
      <c r="N11" s="6"/>
      <c r="O11" s="18">
        <f t="shared" ref="O11:O17" si="0">SUM(C11:N11)</f>
        <v>1350</v>
      </c>
    </row>
    <row r="12" spans="1:15" ht="13" x14ac:dyDescent="0.3">
      <c r="A12" s="5" t="s">
        <v>63</v>
      </c>
      <c r="B12" s="19">
        <v>2019</v>
      </c>
      <c r="C12" s="6"/>
      <c r="D12" s="6"/>
      <c r="E12" s="6"/>
      <c r="F12" s="6"/>
      <c r="G12" s="6">
        <f>600+150</f>
        <v>750</v>
      </c>
      <c r="H12" s="6">
        <v>150</v>
      </c>
      <c r="I12" s="6"/>
      <c r="J12" s="6">
        <v>150</v>
      </c>
      <c r="K12" s="6"/>
      <c r="L12" s="6"/>
      <c r="M12" s="6"/>
      <c r="N12" s="6"/>
      <c r="O12" s="18">
        <f t="shared" si="0"/>
        <v>1050</v>
      </c>
    </row>
    <row r="13" spans="1:15" ht="13" x14ac:dyDescent="0.3">
      <c r="A13" s="5" t="s">
        <v>63</v>
      </c>
      <c r="B13" s="19" t="s">
        <v>64</v>
      </c>
      <c r="C13" s="6"/>
      <c r="D13" s="6"/>
      <c r="E13" s="6"/>
      <c r="F13" s="6"/>
      <c r="G13" s="6">
        <v>150</v>
      </c>
      <c r="H13" s="6">
        <f>1790-834-132</f>
        <v>824</v>
      </c>
      <c r="I13" s="6"/>
      <c r="J13" s="6"/>
      <c r="K13" s="6"/>
      <c r="L13" s="6"/>
      <c r="M13" s="6"/>
      <c r="N13" s="6"/>
      <c r="O13" s="18">
        <f t="shared" si="0"/>
        <v>974</v>
      </c>
    </row>
    <row r="14" spans="1:15" ht="13" x14ac:dyDescent="0.3">
      <c r="A14" s="5" t="s">
        <v>65</v>
      </c>
      <c r="B14" s="19">
        <v>2012</v>
      </c>
      <c r="C14" s="6"/>
      <c r="D14" s="6"/>
      <c r="E14" s="6"/>
      <c r="F14" s="6"/>
      <c r="G14" s="6"/>
      <c r="H14" s="6">
        <v>75</v>
      </c>
      <c r="I14" s="6"/>
      <c r="J14" s="6"/>
      <c r="K14" s="6"/>
      <c r="L14" s="6"/>
      <c r="M14" s="6"/>
      <c r="N14" s="6"/>
      <c r="O14" s="18">
        <f t="shared" si="0"/>
        <v>75</v>
      </c>
    </row>
    <row r="15" spans="1:15" ht="13" x14ac:dyDescent="0.3">
      <c r="A15" s="5" t="s">
        <v>38</v>
      </c>
      <c r="B15" s="20"/>
      <c r="C15" s="6"/>
      <c r="D15" s="6"/>
      <c r="E15" s="6"/>
      <c r="F15" s="10"/>
      <c r="G15" s="10">
        <f>36+18+36</f>
        <v>90</v>
      </c>
      <c r="H15" s="10">
        <f>132+9</f>
        <v>141</v>
      </c>
      <c r="I15" s="10"/>
      <c r="J15" s="10">
        <v>36</v>
      </c>
      <c r="K15" s="10"/>
      <c r="L15" s="10"/>
      <c r="M15" s="10"/>
      <c r="N15" s="10"/>
      <c r="O15" s="18">
        <f t="shared" si="0"/>
        <v>267</v>
      </c>
    </row>
    <row r="16" spans="1:15" ht="13" x14ac:dyDescent="0.3">
      <c r="A16" s="5" t="s">
        <v>66</v>
      </c>
      <c r="B16" s="20"/>
      <c r="C16" s="6"/>
      <c r="D16" s="6"/>
      <c r="E16" s="6"/>
      <c r="F16" s="10"/>
      <c r="G16" s="10">
        <v>110</v>
      </c>
      <c r="H16" s="10">
        <v>55</v>
      </c>
      <c r="I16" s="10"/>
      <c r="J16" s="10"/>
      <c r="K16" s="10"/>
      <c r="L16" s="10">
        <v>55</v>
      </c>
      <c r="M16" s="10"/>
      <c r="N16" s="10"/>
      <c r="O16" s="18">
        <f t="shared" si="0"/>
        <v>220</v>
      </c>
    </row>
    <row r="17" spans="1:15" ht="13" x14ac:dyDescent="0.3">
      <c r="A17" s="5" t="s">
        <v>67</v>
      </c>
      <c r="B17" s="21"/>
      <c r="C17" s="7"/>
      <c r="D17" s="7"/>
      <c r="E17" s="7">
        <f>280.53-139.35</f>
        <v>141.17999999999998</v>
      </c>
      <c r="F17" s="8"/>
      <c r="G17" s="8"/>
      <c r="H17" s="8"/>
      <c r="I17" s="8"/>
      <c r="J17" s="8"/>
      <c r="K17" s="8"/>
      <c r="L17" s="8"/>
      <c r="M17" s="8"/>
      <c r="N17" s="8"/>
      <c r="O17" s="22">
        <f t="shared" si="0"/>
        <v>141.17999999999998</v>
      </c>
    </row>
    <row r="18" spans="1:15" ht="13" x14ac:dyDescent="0.3">
      <c r="A18" s="5" t="s">
        <v>68</v>
      </c>
      <c r="B18" s="23"/>
      <c r="C18" s="9">
        <f>SUM(C10:C17)</f>
        <v>0</v>
      </c>
      <c r="D18" s="9">
        <f>SUM(D10:D17)</f>
        <v>0</v>
      </c>
      <c r="E18" s="9">
        <f>SUM(E10:E17)</f>
        <v>141.17999999999998</v>
      </c>
      <c r="F18" s="9">
        <f>SUM(F10:F17)</f>
        <v>0</v>
      </c>
      <c r="G18" s="9">
        <f>SUM(G9:G17)</f>
        <v>6200</v>
      </c>
      <c r="H18" s="9">
        <f t="shared" ref="H18:N18" si="1">SUM(H10:H17)</f>
        <v>2295</v>
      </c>
      <c r="I18" s="9">
        <f t="shared" si="1"/>
        <v>150</v>
      </c>
      <c r="J18" s="9">
        <f t="shared" si="1"/>
        <v>486</v>
      </c>
      <c r="K18" s="9">
        <f t="shared" si="1"/>
        <v>0</v>
      </c>
      <c r="L18" s="9">
        <f t="shared" si="1"/>
        <v>55</v>
      </c>
      <c r="M18" s="9">
        <f t="shared" si="1"/>
        <v>150</v>
      </c>
      <c r="N18" s="9">
        <f t="shared" si="1"/>
        <v>0</v>
      </c>
      <c r="O18" s="9">
        <f>SUM(O9:O17)</f>
        <v>9477.18</v>
      </c>
    </row>
    <row r="19" spans="1:15" x14ac:dyDescent="0.25">
      <c r="B19" s="21"/>
      <c r="C19" s="16"/>
      <c r="D19" s="24"/>
      <c r="E19" s="16"/>
      <c r="F19" s="24"/>
      <c r="G19" s="16"/>
      <c r="H19" s="16"/>
      <c r="I19" s="16"/>
      <c r="J19" s="16"/>
      <c r="K19" s="16"/>
      <c r="L19" s="16"/>
      <c r="M19" s="16"/>
      <c r="N19" s="16"/>
      <c r="O19" s="17"/>
    </row>
    <row r="20" spans="1:15" ht="13" x14ac:dyDescent="0.3">
      <c r="A20" s="5" t="s">
        <v>69</v>
      </c>
      <c r="B20" s="21"/>
      <c r="C20" s="16"/>
      <c r="D20" s="16"/>
      <c r="E20" s="25"/>
      <c r="F20" s="16"/>
      <c r="G20" s="16" t="s">
        <v>70</v>
      </c>
      <c r="H20" s="24"/>
      <c r="I20" s="16"/>
      <c r="J20" s="16"/>
      <c r="K20" s="26"/>
      <c r="L20" s="16"/>
      <c r="M20" s="16"/>
      <c r="N20" s="16"/>
      <c r="O20" s="17"/>
    </row>
    <row r="21" spans="1:15" ht="13" x14ac:dyDescent="0.3">
      <c r="A21" s="5" t="s">
        <v>71</v>
      </c>
      <c r="B21" s="21"/>
      <c r="K21" s="11"/>
    </row>
    <row r="22" spans="1:15" x14ac:dyDescent="0.25">
      <c r="A22" t="s">
        <v>72</v>
      </c>
      <c r="B22" s="21" t="s">
        <v>73</v>
      </c>
      <c r="C22" s="6">
        <v>280.52999999999997</v>
      </c>
      <c r="D22" s="6">
        <v>280.52999999999997</v>
      </c>
      <c r="E22" s="6">
        <v>280.52999999999997</v>
      </c>
      <c r="F22" s="6">
        <v>280.52999999999997</v>
      </c>
      <c r="G22" s="6">
        <v>280.52999999999997</v>
      </c>
      <c r="H22" s="6">
        <v>280.52999999999997</v>
      </c>
      <c r="I22" s="6">
        <v>280.52999999999997</v>
      </c>
      <c r="J22" s="6">
        <v>280.52999999999997</v>
      </c>
      <c r="K22" s="6">
        <v>280.79000000000002</v>
      </c>
      <c r="L22" s="6">
        <v>288.33</v>
      </c>
      <c r="M22" s="6">
        <v>288.33</v>
      </c>
      <c r="N22" s="6">
        <v>288.33</v>
      </c>
      <c r="O22" s="6">
        <f t="shared" ref="O22:O32" si="2">SUM(C22:N22)</f>
        <v>3390.0199999999995</v>
      </c>
    </row>
    <row r="23" spans="1:15" ht="13" x14ac:dyDescent="0.3">
      <c r="A23" s="5" t="s">
        <v>74</v>
      </c>
      <c r="B23" s="2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3" x14ac:dyDescent="0.3">
      <c r="A24" s="5" t="s">
        <v>46</v>
      </c>
      <c r="B24" s="2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3" x14ac:dyDescent="0.3">
      <c r="A25" s="5" t="s">
        <v>75</v>
      </c>
      <c r="B25" s="2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>
        <f t="shared" si="2"/>
        <v>0</v>
      </c>
    </row>
    <row r="26" spans="1:15" ht="13" x14ac:dyDescent="0.3">
      <c r="A26" s="5" t="s">
        <v>76</v>
      </c>
      <c r="B26" s="21" t="s">
        <v>77</v>
      </c>
      <c r="C26" s="6"/>
      <c r="D26" s="6"/>
      <c r="E26" s="6"/>
      <c r="F26" s="6"/>
      <c r="G26" s="10">
        <v>166</v>
      </c>
      <c r="H26" s="10"/>
      <c r="I26" s="10"/>
      <c r="J26" s="10"/>
      <c r="K26" s="10"/>
      <c r="L26" s="6"/>
      <c r="M26" s="6"/>
      <c r="N26" s="6"/>
      <c r="O26" s="10">
        <f t="shared" si="2"/>
        <v>166</v>
      </c>
    </row>
    <row r="27" spans="1:15" ht="13" x14ac:dyDescent="0.3">
      <c r="A27" s="5" t="s">
        <v>78</v>
      </c>
      <c r="B27" s="21" t="s">
        <v>79</v>
      </c>
      <c r="C27" s="6"/>
      <c r="D27" s="6"/>
      <c r="E27" s="6"/>
      <c r="F27" s="6"/>
      <c r="G27" s="10"/>
      <c r="H27" s="10"/>
      <c r="I27" s="10"/>
      <c r="J27" s="10"/>
      <c r="K27" s="10"/>
      <c r="L27" s="6"/>
      <c r="M27" s="6"/>
      <c r="N27" s="6">
        <v>1032</v>
      </c>
      <c r="O27" s="10">
        <f t="shared" si="2"/>
        <v>1032</v>
      </c>
    </row>
    <row r="28" spans="1:15" ht="13" x14ac:dyDescent="0.3">
      <c r="A28" s="5" t="s">
        <v>80</v>
      </c>
      <c r="B28" s="27" t="s">
        <v>81</v>
      </c>
      <c r="C28" s="6"/>
      <c r="D28" s="6"/>
      <c r="E28" s="6"/>
      <c r="F28" s="6"/>
      <c r="G28" s="6">
        <v>107.88</v>
      </c>
      <c r="H28" s="6"/>
      <c r="I28" s="6"/>
      <c r="J28" s="6"/>
      <c r="K28" s="6"/>
      <c r="L28" s="6"/>
      <c r="M28" s="6"/>
      <c r="N28" s="6"/>
      <c r="O28" s="10">
        <f t="shared" si="2"/>
        <v>107.88</v>
      </c>
    </row>
    <row r="29" spans="1:15" ht="13" x14ac:dyDescent="0.3">
      <c r="A29" s="5" t="s">
        <v>82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0">
        <f t="shared" si="2"/>
        <v>0</v>
      </c>
    </row>
    <row r="30" spans="1:15" ht="13" x14ac:dyDescent="0.3">
      <c r="A30" s="5" t="s">
        <v>83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>
        <f t="shared" si="2"/>
        <v>0</v>
      </c>
    </row>
    <row r="31" spans="1:15" ht="13" x14ac:dyDescent="0.3">
      <c r="A31" s="5" t="s">
        <v>84</v>
      </c>
      <c r="C31" s="6"/>
      <c r="D31" s="6"/>
      <c r="E31" s="6"/>
      <c r="F31" s="6"/>
      <c r="G31" s="6">
        <v>50.28</v>
      </c>
      <c r="H31" s="6"/>
      <c r="I31" s="6"/>
      <c r="J31" s="6"/>
      <c r="K31" s="6"/>
      <c r="L31" s="6"/>
      <c r="M31" s="6"/>
      <c r="N31" s="6"/>
      <c r="O31" s="10">
        <f t="shared" si="2"/>
        <v>50.28</v>
      </c>
    </row>
    <row r="32" spans="1:15" ht="13" x14ac:dyDescent="0.3">
      <c r="A32" s="5" t="s">
        <v>85</v>
      </c>
      <c r="C32" s="6"/>
      <c r="D32" s="6"/>
      <c r="E32" s="6"/>
      <c r="F32" s="6"/>
      <c r="G32" s="6">
        <v>18</v>
      </c>
      <c r="H32" s="6"/>
      <c r="I32" s="6"/>
      <c r="J32" s="6"/>
      <c r="K32" s="6"/>
      <c r="L32" s="6"/>
      <c r="M32" s="6"/>
      <c r="N32" s="6"/>
      <c r="O32" s="10">
        <f t="shared" si="2"/>
        <v>18</v>
      </c>
    </row>
    <row r="33" spans="1:15" x14ac:dyDescent="0.2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8"/>
    </row>
    <row r="34" spans="1:15" ht="13" x14ac:dyDescent="0.3">
      <c r="A34" s="5" t="s">
        <v>86</v>
      </c>
      <c r="B34" s="5"/>
      <c r="C34" s="9">
        <f t="shared" ref="C34:O34" si="3">SUM(C22:C33)</f>
        <v>280.52999999999997</v>
      </c>
      <c r="D34" s="9">
        <f t="shared" si="3"/>
        <v>280.52999999999997</v>
      </c>
      <c r="E34" s="9">
        <f t="shared" si="3"/>
        <v>280.52999999999997</v>
      </c>
      <c r="F34" s="9">
        <f t="shared" si="3"/>
        <v>280.52999999999997</v>
      </c>
      <c r="G34" s="9">
        <f t="shared" si="3"/>
        <v>622.68999999999994</v>
      </c>
      <c r="H34" s="9">
        <f t="shared" si="3"/>
        <v>280.52999999999997</v>
      </c>
      <c r="I34" s="9">
        <f t="shared" si="3"/>
        <v>280.52999999999997</v>
      </c>
      <c r="J34" s="9">
        <f t="shared" si="3"/>
        <v>280.52999999999997</v>
      </c>
      <c r="K34" s="9">
        <f t="shared" si="3"/>
        <v>280.79000000000002</v>
      </c>
      <c r="L34" s="9">
        <f t="shared" si="3"/>
        <v>288.33</v>
      </c>
      <c r="M34" s="9">
        <f t="shared" si="3"/>
        <v>288.33</v>
      </c>
      <c r="N34" s="9">
        <f t="shared" si="3"/>
        <v>1320.33</v>
      </c>
      <c r="O34" s="9">
        <f t="shared" si="3"/>
        <v>4764.1799999999994</v>
      </c>
    </row>
    <row r="35" spans="1:15" ht="13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3" x14ac:dyDescent="0.3">
      <c r="A36" s="5"/>
      <c r="B36" s="5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ht="13" x14ac:dyDescent="0.3">
      <c r="A37" s="5" t="s">
        <v>58</v>
      </c>
      <c r="B37" s="5"/>
      <c r="C37" s="9">
        <f t="shared" ref="C37:O37" si="4">SUM(C18-C34)</f>
        <v>-280.52999999999997</v>
      </c>
      <c r="D37" s="9">
        <f t="shared" si="4"/>
        <v>-280.52999999999997</v>
      </c>
      <c r="E37" s="9">
        <f t="shared" si="4"/>
        <v>-139.35</v>
      </c>
      <c r="F37" s="9">
        <f t="shared" si="4"/>
        <v>-280.52999999999997</v>
      </c>
      <c r="G37" s="9">
        <f t="shared" si="4"/>
        <v>5577.31</v>
      </c>
      <c r="H37" s="9">
        <f t="shared" si="4"/>
        <v>2014.47</v>
      </c>
      <c r="I37" s="9">
        <f t="shared" si="4"/>
        <v>-130.52999999999997</v>
      </c>
      <c r="J37" s="9">
        <f t="shared" si="4"/>
        <v>205.47000000000003</v>
      </c>
      <c r="K37" s="9">
        <f t="shared" si="4"/>
        <v>-280.79000000000002</v>
      </c>
      <c r="L37" s="9">
        <f t="shared" si="4"/>
        <v>-233.32999999999998</v>
      </c>
      <c r="M37" s="9">
        <f t="shared" si="4"/>
        <v>-138.32999999999998</v>
      </c>
      <c r="N37" s="9">
        <f t="shared" si="4"/>
        <v>-1320.33</v>
      </c>
      <c r="O37" s="9">
        <f t="shared" si="4"/>
        <v>4713.0000000000009</v>
      </c>
    </row>
  </sheetData>
  <mergeCells count="3">
    <mergeCell ref="A1:O1"/>
    <mergeCell ref="A3:O3"/>
    <mergeCell ref="A4:O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2021 BS Final </vt:lpstr>
      <vt:lpstr>2021 IS Final</vt:lpstr>
      <vt:lpstr>2021 GL Transactions</vt:lpstr>
      <vt:lpstr>'2021 BS Final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 Pipes</dc:creator>
  <cp:lastModifiedBy>Ian</cp:lastModifiedBy>
  <dcterms:created xsi:type="dcterms:W3CDTF">2022-02-12T19:34:17Z</dcterms:created>
  <dcterms:modified xsi:type="dcterms:W3CDTF">2022-02-14T23:16:49Z</dcterms:modified>
</cp:coreProperties>
</file>